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lend/Desktop/"/>
    </mc:Choice>
  </mc:AlternateContent>
  <xr:revisionPtr revIDLastSave="0" documentId="8_{0F4907FF-DE7E-ED4C-B024-1CC73A921E23}" xr6:coauthVersionLast="47" xr6:coauthVersionMax="47" xr10:uidLastSave="{00000000-0000-0000-0000-000000000000}"/>
  <bookViews>
    <workbookView xWindow="380" yWindow="500" windowWidth="28040" windowHeight="16080" xr2:uid="{02FC4EF3-8E8F-EE4C-B612-E93DE598CF09}"/>
  </bookViews>
  <sheets>
    <sheet name="Ark1" sheetId="1" r:id="rId1"/>
  </sheets>
  <definedNames>
    <definedName name="_xlnm.Print_Area" localSheetId="0">'Ark1'!$AA$2:$AI$27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7" i="1" l="1"/>
  <c r="AF26" i="1"/>
  <c r="AF24" i="1"/>
  <c r="AF23" i="1"/>
  <c r="AF22" i="1"/>
  <c r="AC27" i="1"/>
  <c r="AC26" i="1"/>
  <c r="AC24" i="1"/>
  <c r="AC23" i="1"/>
  <c r="AC22" i="1"/>
  <c r="AI18" i="1"/>
  <c r="AI17" i="1"/>
  <c r="AI15" i="1"/>
  <c r="AI14" i="1"/>
  <c r="AI13" i="1"/>
  <c r="AF18" i="1"/>
  <c r="AF17" i="1"/>
  <c r="AF15" i="1"/>
  <c r="AF14" i="1"/>
  <c r="AF13" i="1"/>
  <c r="AC18" i="1"/>
  <c r="AC17" i="1"/>
  <c r="AC15" i="1"/>
  <c r="AC14" i="1"/>
  <c r="AC13" i="1"/>
  <c r="AI8" i="1"/>
  <c r="AI6" i="1"/>
  <c r="AI5" i="1"/>
  <c r="AI4" i="1"/>
  <c r="AI9" i="1"/>
  <c r="AF5" i="1"/>
  <c r="AF4" i="1"/>
  <c r="AC5" i="1"/>
  <c r="AF9" i="1"/>
  <c r="AF8" i="1"/>
  <c r="AF6" i="1"/>
  <c r="I11" i="1"/>
  <c r="I29" i="1"/>
  <c r="I28" i="1"/>
  <c r="I27" i="1"/>
  <c r="I26" i="1"/>
  <c r="I25" i="1"/>
  <c r="I24" i="1"/>
  <c r="I23" i="1"/>
  <c r="I22" i="1"/>
  <c r="I21" i="1"/>
  <c r="I20" i="1"/>
  <c r="I19" i="1"/>
  <c r="P10" i="1"/>
  <c r="P7" i="1" s="1"/>
  <c r="Q10" i="1"/>
  <c r="Q11" i="1" s="1"/>
  <c r="R10" i="1"/>
  <c r="R7" i="1" s="1"/>
  <c r="R11" i="1"/>
  <c r="O10" i="1"/>
  <c r="O11" i="1" s="1"/>
  <c r="N10" i="1"/>
  <c r="N11" i="1" s="1"/>
  <c r="M10" i="1"/>
  <c r="M7" i="1" s="1"/>
  <c r="L10" i="1"/>
  <c r="L11" i="1" s="1"/>
  <c r="K10" i="1"/>
  <c r="K7" i="1" s="1"/>
  <c r="I7" i="1"/>
  <c r="J5" i="1"/>
  <c r="K5" i="1" s="1"/>
  <c r="L5" i="1" s="1"/>
  <c r="M5" i="1" s="1"/>
  <c r="N5" i="1" s="1"/>
  <c r="O5" i="1" s="1"/>
  <c r="P5" i="1" s="1"/>
  <c r="Q5" i="1" s="1"/>
  <c r="R5" i="1" s="1"/>
  <c r="J10" i="1"/>
  <c r="J11" i="1" s="1"/>
  <c r="J6" i="1"/>
  <c r="K6" i="1" s="1"/>
  <c r="L6" i="1" s="1"/>
  <c r="M6" i="1" s="1"/>
  <c r="N6" i="1" s="1"/>
  <c r="O6" i="1" s="1"/>
  <c r="P6" i="1" s="1"/>
  <c r="Q6" i="1" s="1"/>
  <c r="R6" i="1" s="1"/>
  <c r="I10" i="1"/>
  <c r="I5" i="1"/>
  <c r="I6" i="1"/>
  <c r="H7" i="1"/>
  <c r="AC6" i="1" s="1"/>
  <c r="H6" i="1"/>
  <c r="H5" i="1"/>
  <c r="E4" i="1"/>
  <c r="H4" i="1" s="1"/>
  <c r="H13" i="1" l="1"/>
  <c r="H15" i="1" s="1"/>
  <c r="J19" i="1" s="1"/>
  <c r="AC8" i="1"/>
  <c r="AC9" i="1"/>
  <c r="N7" i="1"/>
  <c r="N13" i="1" s="1"/>
  <c r="Q7" i="1"/>
  <c r="Q13" i="1" s="1"/>
  <c r="L7" i="1"/>
  <c r="L13" i="1" s="1"/>
  <c r="K11" i="1"/>
  <c r="K13" i="1" s="1"/>
  <c r="M11" i="1"/>
  <c r="M13" i="1" s="1"/>
  <c r="P11" i="1"/>
  <c r="P13" i="1" s="1"/>
  <c r="O7" i="1"/>
  <c r="R13" i="1"/>
  <c r="O13" i="1"/>
  <c r="J7" i="1"/>
  <c r="I13" i="1"/>
  <c r="I15" i="1" s="1"/>
  <c r="J20" i="1" s="1"/>
  <c r="J13" i="1"/>
  <c r="J15" i="1" l="1"/>
  <c r="J21" i="1" s="1"/>
  <c r="K15" i="1" l="1"/>
  <c r="J22" i="1" l="1"/>
  <c r="L15" i="1"/>
  <c r="J23" i="1" s="1"/>
  <c r="M15" i="1" l="1"/>
  <c r="J24" i="1" s="1"/>
  <c r="N15" i="1" l="1"/>
  <c r="J25" i="1" l="1"/>
  <c r="O15" i="1"/>
  <c r="J26" i="1" s="1"/>
  <c r="P15" i="1" l="1"/>
  <c r="J27" i="1" s="1"/>
  <c r="Q15" i="1" l="1"/>
  <c r="J28" i="1" s="1"/>
  <c r="R15" i="1" l="1"/>
  <c r="J29" i="1" s="1"/>
</calcChain>
</file>

<file path=xl/sharedStrings.xml><?xml version="1.0" encoding="utf-8"?>
<sst xmlns="http://schemas.openxmlformats.org/spreadsheetml/2006/main" count="145" uniqueCount="57">
  <si>
    <t>Kostnadstype</t>
  </si>
  <si>
    <t>Engangsinvesteringsinvestering</t>
  </si>
  <si>
    <t>Faste kostnader</t>
  </si>
  <si>
    <t>Variable kostnader</t>
  </si>
  <si>
    <t>Periode etter oppstart</t>
  </si>
  <si>
    <t>Applikasjonsutvikling</t>
  </si>
  <si>
    <t>Hva</t>
  </si>
  <si>
    <t>Beskivelse</t>
  </si>
  <si>
    <t>1 ansatt reklame og markedsføringsrådgiver</t>
  </si>
  <si>
    <t>3 programvareutviklere</t>
  </si>
  <si>
    <t>Drift og vedlikehold av applikasjonen</t>
  </si>
  <si>
    <t>1 programvareutvikler</t>
  </si>
  <si>
    <t>Serverkostnader</t>
  </si>
  <si>
    <t>Variable inntekter</t>
  </si>
  <si>
    <t>Abonnementsbetaling fra kommunene</t>
  </si>
  <si>
    <t>1 000 kr per 10 000 brukere</t>
  </si>
  <si>
    <t>0 - 6 Måneder (Utviklingsfase)</t>
  </si>
  <si>
    <t>Utgifter</t>
  </si>
  <si>
    <t>Inntekter</t>
  </si>
  <si>
    <t>Total inntekt fra oppstart</t>
  </si>
  <si>
    <t>Summeringer</t>
  </si>
  <si>
    <t>Resultat</t>
  </si>
  <si>
    <t>Inntekt - Utgift</t>
  </si>
  <si>
    <t>6 Måneder - 1 år (Alfa-fase)</t>
  </si>
  <si>
    <t>Antall brukerte</t>
  </si>
  <si>
    <t>2. år</t>
  </si>
  <si>
    <t>3.år</t>
  </si>
  <si>
    <t>4. år</t>
  </si>
  <si>
    <t>5. år</t>
  </si>
  <si>
    <t>Pris per bruker</t>
  </si>
  <si>
    <t>Anslått, øker med 150 000 per år</t>
  </si>
  <si>
    <t>Markedsføring og kontakt med kunder</t>
  </si>
  <si>
    <t>Sats</t>
  </si>
  <si>
    <t>Sats (NOK)</t>
  </si>
  <si>
    <t>Applikasjonen. Tre betalte programvareutvikleren (to studenter).</t>
  </si>
  <si>
    <t>Markedsføring og kundekontakt. En ansatt.</t>
  </si>
  <si>
    <t>Drift og vedlikehold av applikasjonen. En programvareutvikler.</t>
  </si>
  <si>
    <t>Serverkostnader per 10 000 brukere</t>
  </si>
  <si>
    <t>Abonnementsinnbetalinger fra kommunene per 10 000 brukere</t>
  </si>
  <si>
    <t>0 - 6 måneder etter oppstart (utviklingsfase)</t>
  </si>
  <si>
    <t>Pris</t>
  </si>
  <si>
    <t>Ansatte</t>
  </si>
  <si>
    <t>Abonnement</t>
  </si>
  <si>
    <t>Nettonåverdi</t>
  </si>
  <si>
    <t xml:space="preserve"> </t>
  </si>
  <si>
    <t>6 - 12 måneder etter oppstart (alfafase)</t>
  </si>
  <si>
    <t>2. år etter oppstart</t>
  </si>
  <si>
    <t>3. år etter oppstart</t>
  </si>
  <si>
    <t>4. år etter oppstart</t>
  </si>
  <si>
    <t>5. år etter oppstart</t>
  </si>
  <si>
    <t>6. år etter oppstart</t>
  </si>
  <si>
    <t>7. år etter oppstart</t>
  </si>
  <si>
    <t>6. år</t>
  </si>
  <si>
    <t>7. år</t>
  </si>
  <si>
    <t>8. år</t>
  </si>
  <si>
    <t>9. år</t>
  </si>
  <si>
    <t>10.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</si>
</sst>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</cellXfs>
  <cellStyles count="1">
    <cellStyle name="Normal" xfId="0" builtinId="0"/>
  </cellStyles>
  <dxfs count="32"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Nullpunktsanalyse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7331252684323554E-2"/>
          <c:y val="0.10985263157894737"/>
          <c:w val="0.86897329312778115"/>
          <c:h val="0.7975157894736841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'Ark1'!$I$19:$I$29</c:f>
              <c:numCache>
                <c:formatCode>General</c:formatCode>
                <c:ptCount val="11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'Ark1'!$J$19:$J$29</c:f>
              <c:numCache>
                <c:formatCode>General</c:formatCode>
                <c:ptCount val="11"/>
                <c:pt idx="0">
                  <c:v>-2.5289199999999998</c:v>
                </c:pt>
                <c:pt idx="1">
                  <c:v>-2.9955400000000001</c:v>
                </c:pt>
                <c:pt idx="2">
                  <c:v>-3.47878</c:v>
                </c:pt>
                <c:pt idx="3">
                  <c:v>-3.5270199999999998</c:v>
                </c:pt>
                <c:pt idx="4">
                  <c:v>-3.1402600000000001</c:v>
                </c:pt>
                <c:pt idx="5">
                  <c:v>-2.3184999999999998</c:v>
                </c:pt>
                <c:pt idx="6">
                  <c:v>-1.0617399999999999</c:v>
                </c:pt>
                <c:pt idx="7">
                  <c:v>0.63002000000000002</c:v>
                </c:pt>
                <c:pt idx="8">
                  <c:v>2.75678</c:v>
                </c:pt>
                <c:pt idx="9">
                  <c:v>5.3185399999999996</c:v>
                </c:pt>
                <c:pt idx="10">
                  <c:v>8.3153000000000006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0B-4846-90FE-BE5B8308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82911"/>
        <c:axId val="1150949567"/>
      </c:scatterChart>
      <c:valAx>
        <c:axId val="1373882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0949567"/>
        <c:crosses val="autoZero"/>
        <c:crossBetween val="midCat"/>
      </c:valAx>
      <c:valAx>
        <c:axId val="115094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Total inntekt siden oppstart (NOK)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73882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Økonomisk 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'Ark1'!$I$19:$I$26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'Ark1'!$J$19:$J$26</c:f>
              <c:numCache>
                <c:formatCode>General</c:formatCode>
                <c:ptCount val="8"/>
                <c:pt idx="0">
                  <c:v>-2.5289199999999998</c:v>
                </c:pt>
                <c:pt idx="1">
                  <c:v>-2.9955400000000001</c:v>
                </c:pt>
                <c:pt idx="2">
                  <c:v>-3.47878</c:v>
                </c:pt>
                <c:pt idx="3">
                  <c:v>-3.5270199999999998</c:v>
                </c:pt>
                <c:pt idx="4">
                  <c:v>-3.1402600000000001</c:v>
                </c:pt>
                <c:pt idx="5">
                  <c:v>-2.3184999999999998</c:v>
                </c:pt>
                <c:pt idx="6">
                  <c:v>-1.0617399999999999</c:v>
                </c:pt>
                <c:pt idx="7">
                  <c:v>0.63002000000000002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34-9344-9AF1-AC445C68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235168"/>
        <c:axId val="830236816"/>
      </c:scatterChart>
      <c:valAx>
        <c:axId val="830235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 etter oppstart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0236816"/>
        <c:crosses val="autoZero"/>
        <c:crossBetween val="midCat"/>
      </c:valAx>
      <c:valAx>
        <c:axId val="8302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Nettonåveriden (MNOK)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023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16</xdr:row>
      <xdr:rowOff>31750</xdr:rowOff>
    </xdr:from>
    <xdr:to>
      <xdr:col>6</xdr:col>
      <xdr:colOff>990600</xdr:colOff>
      <xdr:row>31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A25E73-A885-3244-86F9-4DF60232E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18</xdr:row>
      <xdr:rowOff>82550</xdr:rowOff>
    </xdr:from>
    <xdr:to>
      <xdr:col>17</xdr:col>
      <xdr:colOff>23091</xdr:colOff>
      <xdr:row>36</xdr:row>
      <xdr:rowOff>161636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FB661CF-2940-6049-A3B2-722FEDEC8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DB7521-13D4-E94B-8F62-BA2BAF53E701}" name="Tabell6" displayName="Tabell6" ref="AA3:AC9" totalsRowShown="0" tableBorderDxfId="31">
  <autoFilter ref="AA3:AC9" xr:uid="{D7DB7521-13D4-E94B-8F62-BA2BAF53E701}"/>
  <tableColumns count="3">
    <tableColumn id="1" xr3:uid="{6D52604B-0ECB-BA44-83BD-ED65B59F61B4}" name=" " dataDxfId="30"/>
    <tableColumn id="2" xr3:uid="{288E913E-2D89-9841-97AC-1EE8E9A28DEA}" name="Hva" dataDxfId="29"/>
    <tableColumn id="3" xr3:uid="{DA44EFBC-B273-0A48-91DD-1D6F1929550D}" name="Pris" dataDxfId="28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A6A6774-EA6D-4D45-85E5-08AED4D130EA}" name="Tabell68" displayName="Tabell68" ref="AD3:AF9" totalsRowShown="0" tableBorderDxfId="27">
  <autoFilter ref="AD3:AF9" xr:uid="{BA6A6774-EA6D-4D45-85E5-08AED4D130EA}"/>
  <tableColumns count="3">
    <tableColumn id="1" xr3:uid="{713F8257-9EBF-D442-AD66-54DC8212BA87}" name=" " dataDxfId="26"/>
    <tableColumn id="2" xr3:uid="{1EE21DBB-41FD-DB4C-ADE6-080EB8953DF3}" name="Hva" dataDxfId="25"/>
    <tableColumn id="3" xr3:uid="{BE2908D9-7398-DA4F-95EB-3B0B1E796577}" name="Pris" dataDxfId="24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650F354-43D8-2B4E-BCAA-D9A966B7B05C}" name="Tabell69" displayName="Tabell69" ref="AG3:AI9" totalsRowShown="0" tableBorderDxfId="23">
  <autoFilter ref="AG3:AI9" xr:uid="{D650F354-43D8-2B4E-BCAA-D9A966B7B05C}"/>
  <tableColumns count="3">
    <tableColumn id="1" xr3:uid="{8E4064BD-289B-5446-AB19-A370180412EA}" name=" " dataDxfId="22"/>
    <tableColumn id="2" xr3:uid="{1111013B-42BE-524E-9E01-105D2D128968}" name="Hva" dataDxfId="21"/>
    <tableColumn id="3" xr3:uid="{B451727E-4264-4C4B-9EB5-6EC9A9C65B8E}" name="Pris" dataDxfId="20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B5D6FF-0E9B-CE4B-94E0-2DF290060178}" name="Tabell610" displayName="Tabell610" ref="AA12:AC18" totalsRowShown="0" tableBorderDxfId="19">
  <autoFilter ref="AA12:AC18" xr:uid="{F4B5D6FF-0E9B-CE4B-94E0-2DF290060178}"/>
  <tableColumns count="3">
    <tableColumn id="1" xr3:uid="{9D9A935A-6234-714B-84E4-0DB54ED207FF}" name=" " dataDxfId="18"/>
    <tableColumn id="2" xr3:uid="{59BDFFC9-B106-8647-A35E-C3D16BDE21CF}" name="Hva" dataDxfId="17"/>
    <tableColumn id="3" xr3:uid="{46BA10E6-1117-874D-990E-5D3C493D8072}" name="Pris" dataDxfId="16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BADF03-A1A9-4446-888B-FA050EF6804B}" name="Tabell6811" displayName="Tabell6811" ref="AD12:AF18" totalsRowShown="0" tableBorderDxfId="15">
  <autoFilter ref="AD12:AF18" xr:uid="{D0BADF03-A1A9-4446-888B-FA050EF6804B}"/>
  <tableColumns count="3">
    <tableColumn id="1" xr3:uid="{8C0C0AF2-87A7-7445-8B9A-BA57CF4BBD9A}" name=" " dataDxfId="14"/>
    <tableColumn id="2" xr3:uid="{DAB19D69-5127-194C-8F2E-65CEAB6B0F86}" name="Hva" dataDxfId="13"/>
    <tableColumn id="3" xr3:uid="{6E12E6B8-BB7F-564D-AB3B-38833F1ECAA3}" name="Pris" dataDxfId="12"/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4BAAE55-CD79-B841-A874-61945B7E9769}" name="Tabell6912" displayName="Tabell6912" ref="AG12:AI18" totalsRowShown="0" tableBorderDxfId="11">
  <autoFilter ref="AG12:AI18" xr:uid="{24BAAE55-CD79-B841-A874-61945B7E9769}"/>
  <tableColumns count="3">
    <tableColumn id="1" xr3:uid="{DE1D22B1-9E65-D544-BBF2-59AC115E615F}" name=" " dataDxfId="10"/>
    <tableColumn id="2" xr3:uid="{88821F74-E875-164F-99C4-8212752F302F}" name="Hva" dataDxfId="9"/>
    <tableColumn id="3" xr3:uid="{B579C831-4556-184D-B829-4932D0978F81}" name="Pris" dataDxfId="8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94687C-58A4-F24D-82D0-AC803023D7BF}" name="Tabell61013" displayName="Tabell61013" ref="AA21:AC27" totalsRowShown="0" tableBorderDxfId="7">
  <autoFilter ref="AA21:AC27" xr:uid="{C594687C-58A4-F24D-82D0-AC803023D7BF}"/>
  <tableColumns count="3">
    <tableColumn id="1" xr3:uid="{02079F5F-D559-4E4A-91E3-62A624B2A7D1}" name=" " dataDxfId="6"/>
    <tableColumn id="2" xr3:uid="{863F3765-4738-D943-AB98-C74BB13BBE52}" name="Hva" dataDxfId="5"/>
    <tableColumn id="3" xr3:uid="{4D14FC1D-75DA-494B-B13B-4F36B9A0BABC}" name="Pris" dataDxfId="4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F4E0FEE-1CE3-7847-B415-4D59BB93D690}" name="Tabell681114" displayName="Tabell681114" ref="AD21:AF27" totalsRowShown="0" tableBorderDxfId="3">
  <autoFilter ref="AD21:AF27" xr:uid="{FF4E0FEE-1CE3-7847-B415-4D59BB93D690}"/>
  <tableColumns count="3">
    <tableColumn id="1" xr3:uid="{488EA457-37C8-6A41-879D-DCDD88B794C0}" name=" " dataDxfId="2"/>
    <tableColumn id="2" xr3:uid="{3819ECF9-2C5E-2440-9C2C-0B8CB280920D}" name="Hva" dataDxfId="1"/>
    <tableColumn id="3" xr3:uid="{3266E6D6-4F68-7A40-8BA2-9BB63C9CE441}" name="Pris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2E82-28D8-4049-A3DE-CCF17BB4980E}">
  <sheetPr>
    <pageSetUpPr fitToPage="1"/>
  </sheetPr>
  <dimension ref="B1:AI56"/>
  <sheetViews>
    <sheetView tabSelected="1" topLeftCell="I16" workbookViewId="0">
      <selection activeCell="Y17" sqref="Y17"/>
    </sheetView>
  </sheetViews>
  <sheetFormatPr baseColWidth="10" defaultRowHeight="16" x14ac:dyDescent="0.2"/>
  <cols>
    <col min="2" max="2" width="27.1640625" customWidth="1"/>
    <col min="3" max="3" width="32.83203125" customWidth="1"/>
    <col min="4" max="4" width="37" customWidth="1"/>
    <col min="5" max="5" width="16.33203125" customWidth="1"/>
    <col min="7" max="7" width="19.5" customWidth="1"/>
    <col min="8" max="8" width="40.5" customWidth="1"/>
    <col min="9" max="9" width="34.1640625" customWidth="1"/>
    <col min="10" max="10" width="33.1640625" customWidth="1"/>
    <col min="11" max="11" width="14.6640625" customWidth="1"/>
    <col min="12" max="12" width="16.1640625" customWidth="1"/>
    <col min="13" max="13" width="16.5" customWidth="1"/>
    <col min="27" max="27" width="22.1640625" customWidth="1"/>
    <col min="28" max="28" width="14.1640625" customWidth="1"/>
    <col min="29" max="29" width="16.83203125" customWidth="1"/>
    <col min="30" max="30" width="22.1640625" customWidth="1"/>
    <col min="31" max="31" width="14.1640625" customWidth="1"/>
    <col min="32" max="32" width="16.83203125" customWidth="1"/>
    <col min="33" max="33" width="22.1640625" customWidth="1"/>
    <col min="34" max="34" width="14.1640625" customWidth="1"/>
    <col min="35" max="35" width="16.83203125" customWidth="1"/>
  </cols>
  <sheetData>
    <row r="1" spans="2:35" ht="17" thickBot="1" x14ac:dyDescent="0.25"/>
    <row r="2" spans="2:35" ht="21" customHeight="1" x14ac:dyDescent="0.25">
      <c r="G2" t="s">
        <v>4</v>
      </c>
      <c r="H2" t="s">
        <v>16</v>
      </c>
      <c r="I2" t="s">
        <v>23</v>
      </c>
      <c r="J2" t="s">
        <v>25</v>
      </c>
      <c r="K2" t="s">
        <v>26</v>
      </c>
      <c r="L2" t="s">
        <v>27</v>
      </c>
      <c r="M2" t="s">
        <v>28</v>
      </c>
      <c r="N2" t="s">
        <v>52</v>
      </c>
      <c r="O2" t="s">
        <v>53</v>
      </c>
      <c r="P2" t="s">
        <v>54</v>
      </c>
      <c r="Q2" t="s">
        <v>55</v>
      </c>
      <c r="R2" t="s">
        <v>56</v>
      </c>
      <c r="AA2" s="25" t="s">
        <v>39</v>
      </c>
      <c r="AB2" s="26"/>
      <c r="AC2" s="27"/>
      <c r="AD2" s="25" t="s">
        <v>45</v>
      </c>
      <c r="AE2" s="26"/>
      <c r="AF2" s="27"/>
      <c r="AG2" s="25" t="s">
        <v>46</v>
      </c>
      <c r="AH2" s="26"/>
      <c r="AI2" s="27"/>
    </row>
    <row r="3" spans="2:35" x14ac:dyDescent="0.2">
      <c r="B3" s="1" t="s">
        <v>0</v>
      </c>
      <c r="C3" s="1" t="s">
        <v>6</v>
      </c>
      <c r="D3" s="1" t="s">
        <v>7</v>
      </c>
      <c r="E3" s="1" t="s">
        <v>32</v>
      </c>
      <c r="H3">
        <v>0.5</v>
      </c>
      <c r="I3">
        <v>1</v>
      </c>
      <c r="J3">
        <v>2</v>
      </c>
      <c r="K3">
        <v>3</v>
      </c>
      <c r="L3">
        <v>4</v>
      </c>
      <c r="M3">
        <v>5</v>
      </c>
      <c r="N3">
        <v>6</v>
      </c>
      <c r="O3">
        <v>7</v>
      </c>
      <c r="P3">
        <v>8</v>
      </c>
      <c r="Q3">
        <v>9</v>
      </c>
      <c r="R3">
        <v>10</v>
      </c>
      <c r="AA3" s="13" t="s">
        <v>44</v>
      </c>
      <c r="AB3" s="14" t="s">
        <v>6</v>
      </c>
      <c r="AC3" s="15" t="s">
        <v>40</v>
      </c>
      <c r="AD3" s="13" t="s">
        <v>44</v>
      </c>
      <c r="AE3" s="14" t="s">
        <v>6</v>
      </c>
      <c r="AF3" s="15" t="s">
        <v>40</v>
      </c>
      <c r="AG3" s="13" t="s">
        <v>44</v>
      </c>
      <c r="AH3" s="14" t="s">
        <v>6</v>
      </c>
      <c r="AI3" s="15" t="s">
        <v>40</v>
      </c>
    </row>
    <row r="4" spans="2:35" x14ac:dyDescent="0.2">
      <c r="B4" t="s">
        <v>1</v>
      </c>
      <c r="C4" t="s">
        <v>5</v>
      </c>
      <c r="D4" t="s">
        <v>9</v>
      </c>
      <c r="E4">
        <f>E6*3</f>
        <v>2221560</v>
      </c>
      <c r="G4" t="s">
        <v>17</v>
      </c>
      <c r="H4">
        <f>E4</f>
        <v>2221560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AA4" s="17" t="s">
        <v>18</v>
      </c>
      <c r="AB4" s="16" t="s">
        <v>42</v>
      </c>
      <c r="AC4" s="18">
        <v>0</v>
      </c>
      <c r="AD4" s="17" t="s">
        <v>18</v>
      </c>
      <c r="AE4" s="16" t="s">
        <v>42</v>
      </c>
      <c r="AF4" s="18">
        <f>I11</f>
        <v>225000</v>
      </c>
      <c r="AG4" s="17" t="s">
        <v>18</v>
      </c>
      <c r="AH4" s="16" t="s">
        <v>42</v>
      </c>
      <c r="AI4" s="18">
        <f>J11</f>
        <v>900000</v>
      </c>
    </row>
    <row r="5" spans="2:35" x14ac:dyDescent="0.2">
      <c r="B5" t="s">
        <v>2</v>
      </c>
      <c r="C5" t="s">
        <v>31</v>
      </c>
      <c r="D5" t="s">
        <v>8</v>
      </c>
      <c r="E5">
        <v>612720</v>
      </c>
      <c r="H5">
        <f>E5/2</f>
        <v>306360</v>
      </c>
      <c r="I5">
        <f>E5/2</f>
        <v>306360</v>
      </c>
      <c r="J5">
        <f>E5</f>
        <v>612720</v>
      </c>
      <c r="K5">
        <f>J5</f>
        <v>612720</v>
      </c>
      <c r="L5">
        <f>K5</f>
        <v>612720</v>
      </c>
      <c r="M5">
        <f t="shared" ref="M5:O5" si="0">L5</f>
        <v>612720</v>
      </c>
      <c r="N5">
        <f t="shared" si="0"/>
        <v>612720</v>
      </c>
      <c r="O5">
        <f t="shared" si="0"/>
        <v>612720</v>
      </c>
      <c r="P5">
        <f t="shared" ref="P5:R5" si="1">O5</f>
        <v>612720</v>
      </c>
      <c r="Q5">
        <f t="shared" si="1"/>
        <v>612720</v>
      </c>
      <c r="R5">
        <f t="shared" si="1"/>
        <v>612720</v>
      </c>
      <c r="AA5" s="17" t="s">
        <v>17</v>
      </c>
      <c r="AB5" s="16" t="s">
        <v>41</v>
      </c>
      <c r="AC5" s="18">
        <f>H4+H5</f>
        <v>2527920</v>
      </c>
      <c r="AD5" s="17" t="s">
        <v>17</v>
      </c>
      <c r="AE5" s="16" t="s">
        <v>41</v>
      </c>
      <c r="AF5" s="18">
        <f>I5+I6</f>
        <v>676620</v>
      </c>
      <c r="AG5" s="17" t="s">
        <v>17</v>
      </c>
      <c r="AH5" s="16" t="s">
        <v>41</v>
      </c>
      <c r="AI5" s="18">
        <f>J5 + J6</f>
        <v>1353240</v>
      </c>
    </row>
    <row r="6" spans="2:35" x14ac:dyDescent="0.2">
      <c r="C6" t="s">
        <v>10</v>
      </c>
      <c r="D6" t="s">
        <v>11</v>
      </c>
      <c r="E6">
        <v>740520</v>
      </c>
      <c r="H6">
        <f>0</f>
        <v>0</v>
      </c>
      <c r="I6">
        <f>E6/2</f>
        <v>370260</v>
      </c>
      <c r="J6">
        <f>E6</f>
        <v>740520</v>
      </c>
      <c r="K6">
        <f>J6</f>
        <v>740520</v>
      </c>
      <c r="L6">
        <f>K6</f>
        <v>740520</v>
      </c>
      <c r="M6">
        <f t="shared" ref="M6:O6" si="2">L6</f>
        <v>740520</v>
      </c>
      <c r="N6">
        <f t="shared" si="2"/>
        <v>740520</v>
      </c>
      <c r="O6">
        <f t="shared" si="2"/>
        <v>740520</v>
      </c>
      <c r="P6">
        <f t="shared" ref="P6:R6" si="3">O6</f>
        <v>740520</v>
      </c>
      <c r="Q6">
        <f t="shared" si="3"/>
        <v>740520</v>
      </c>
      <c r="R6">
        <f t="shared" si="3"/>
        <v>740520</v>
      </c>
      <c r="AA6" s="17"/>
      <c r="AB6" s="16" t="s">
        <v>12</v>
      </c>
      <c r="AC6" s="18">
        <f>H7</f>
        <v>1000</v>
      </c>
      <c r="AD6" s="17"/>
      <c r="AE6" s="16" t="s">
        <v>12</v>
      </c>
      <c r="AF6" s="18">
        <f>I7</f>
        <v>15000</v>
      </c>
      <c r="AG6" s="17"/>
      <c r="AH6" s="16" t="s">
        <v>12</v>
      </c>
      <c r="AI6" s="18">
        <f>J7</f>
        <v>30000</v>
      </c>
    </row>
    <row r="7" spans="2:35" x14ac:dyDescent="0.2">
      <c r="B7" t="s">
        <v>3</v>
      </c>
      <c r="C7" t="s">
        <v>12</v>
      </c>
      <c r="D7" t="s">
        <v>15</v>
      </c>
      <c r="E7">
        <v>1000</v>
      </c>
      <c r="H7">
        <f>E7</f>
        <v>1000</v>
      </c>
      <c r="I7">
        <f>E7/10000*E10</f>
        <v>15000</v>
      </c>
      <c r="J7">
        <f>E7/10000*J10</f>
        <v>30000</v>
      </c>
      <c r="K7">
        <f>E7/10000*K10</f>
        <v>45000</v>
      </c>
      <c r="L7">
        <f>E7/10000*L10</f>
        <v>60000</v>
      </c>
      <c r="M7">
        <f>E7/10000*M10</f>
        <v>75000</v>
      </c>
      <c r="N7">
        <f>E7/10000*N10</f>
        <v>90000</v>
      </c>
      <c r="O7">
        <f>E7/10000*O10</f>
        <v>105000</v>
      </c>
      <c r="P7">
        <f>E7/10000*P10</f>
        <v>120000</v>
      </c>
      <c r="Q7">
        <f>E7/10000*Q10</f>
        <v>135000</v>
      </c>
      <c r="R7">
        <f>E7/10000*R10</f>
        <v>150000</v>
      </c>
      <c r="AA7" s="17"/>
      <c r="AB7" s="16"/>
      <c r="AC7" s="18"/>
      <c r="AD7" s="17"/>
      <c r="AE7" s="16"/>
      <c r="AF7" s="18"/>
      <c r="AG7" s="17"/>
      <c r="AH7" s="16"/>
      <c r="AI7" s="18"/>
    </row>
    <row r="8" spans="2:35" x14ac:dyDescent="0.2">
      <c r="AA8" s="17" t="s">
        <v>21</v>
      </c>
      <c r="AB8" s="16"/>
      <c r="AC8" s="18">
        <f>H13</f>
        <v>-2528920</v>
      </c>
      <c r="AD8" s="17" t="s">
        <v>21</v>
      </c>
      <c r="AE8" s="16"/>
      <c r="AF8" s="18">
        <f>I13</f>
        <v>-466620</v>
      </c>
      <c r="AG8" s="17" t="s">
        <v>21</v>
      </c>
      <c r="AH8" s="16"/>
      <c r="AI8" s="18">
        <f>J13</f>
        <v>-483240</v>
      </c>
    </row>
    <row r="9" spans="2:35" ht="17" thickBot="1" x14ac:dyDescent="0.25">
      <c r="AA9" s="19" t="s">
        <v>43</v>
      </c>
      <c r="AB9" s="20"/>
      <c r="AC9" s="21">
        <f>H15</f>
        <v>-2528920</v>
      </c>
      <c r="AD9" s="19" t="s">
        <v>43</v>
      </c>
      <c r="AE9" s="20"/>
      <c r="AF9" s="21">
        <f>I15</f>
        <v>-2995540</v>
      </c>
      <c r="AG9" s="19" t="s">
        <v>43</v>
      </c>
      <c r="AH9" s="20"/>
      <c r="AI9" s="21">
        <f>J15</f>
        <v>-3478780</v>
      </c>
    </row>
    <row r="10" spans="2:35" ht="17" thickBot="1" x14ac:dyDescent="0.25">
      <c r="B10" t="s">
        <v>13</v>
      </c>
      <c r="C10" t="s">
        <v>24</v>
      </c>
      <c r="D10" t="s">
        <v>30</v>
      </c>
      <c r="E10">
        <v>150000</v>
      </c>
      <c r="G10" t="s">
        <v>18</v>
      </c>
      <c r="H10">
        <v>0</v>
      </c>
      <c r="I10">
        <f>E10</f>
        <v>150000</v>
      </c>
      <c r="J10">
        <f>2*E10</f>
        <v>300000</v>
      </c>
      <c r="K10">
        <f>3*E10</f>
        <v>450000</v>
      </c>
      <c r="L10">
        <f>4*E10</f>
        <v>600000</v>
      </c>
      <c r="M10">
        <f>5*E10</f>
        <v>750000</v>
      </c>
      <c r="N10">
        <f>N3*$E$10</f>
        <v>900000</v>
      </c>
      <c r="O10">
        <f>O3*$E$10</f>
        <v>1050000</v>
      </c>
      <c r="P10">
        <f t="shared" ref="P10:R10" si="4">P3*$E$10</f>
        <v>1200000</v>
      </c>
      <c r="Q10">
        <f t="shared" si="4"/>
        <v>1350000</v>
      </c>
      <c r="R10">
        <f t="shared" si="4"/>
        <v>1500000</v>
      </c>
    </row>
    <row r="11" spans="2:35" ht="21" x14ac:dyDescent="0.25">
      <c r="C11" t="s">
        <v>14</v>
      </c>
      <c r="D11" t="s">
        <v>29</v>
      </c>
      <c r="E11">
        <v>3</v>
      </c>
      <c r="H11">
        <v>0</v>
      </c>
      <c r="I11">
        <f>I10*E11/2</f>
        <v>225000</v>
      </c>
      <c r="J11">
        <f>E11*J10</f>
        <v>900000</v>
      </c>
      <c r="K11">
        <f>E11*K10</f>
        <v>1350000</v>
      </c>
      <c r="L11">
        <f>E11*L10</f>
        <v>1800000</v>
      </c>
      <c r="M11">
        <f>E11*M10</f>
        <v>2250000</v>
      </c>
      <c r="N11">
        <f>N10*$E$11</f>
        <v>2700000</v>
      </c>
      <c r="O11">
        <f>O10*$E$11</f>
        <v>3150000</v>
      </c>
      <c r="P11">
        <f t="shared" ref="P11:R11" si="5">P10*$E$11</f>
        <v>3600000</v>
      </c>
      <c r="Q11">
        <f t="shared" si="5"/>
        <v>4050000</v>
      </c>
      <c r="R11">
        <f t="shared" si="5"/>
        <v>4500000</v>
      </c>
      <c r="AA11" s="22" t="s">
        <v>47</v>
      </c>
      <c r="AB11" s="23"/>
      <c r="AC11" s="24"/>
      <c r="AD11" s="22" t="s">
        <v>48</v>
      </c>
      <c r="AE11" s="23"/>
      <c r="AF11" s="24"/>
      <c r="AG11" s="22" t="s">
        <v>49</v>
      </c>
      <c r="AH11" s="23"/>
      <c r="AI11" s="24"/>
    </row>
    <row r="12" spans="2:35" x14ac:dyDescent="0.2">
      <c r="B12" t="s">
        <v>20</v>
      </c>
      <c r="AA12" s="13" t="s">
        <v>44</v>
      </c>
      <c r="AB12" s="14" t="s">
        <v>6</v>
      </c>
      <c r="AC12" s="15" t="s">
        <v>40</v>
      </c>
      <c r="AD12" s="13" t="s">
        <v>44</v>
      </c>
      <c r="AE12" s="14" t="s">
        <v>6</v>
      </c>
      <c r="AF12" s="15" t="s">
        <v>40</v>
      </c>
      <c r="AG12" s="13" t="s">
        <v>44</v>
      </c>
      <c r="AH12" s="14" t="s">
        <v>6</v>
      </c>
      <c r="AI12" s="15" t="s">
        <v>40</v>
      </c>
    </row>
    <row r="13" spans="2:35" ht="21" customHeight="1" x14ac:dyDescent="0.2">
      <c r="C13" t="s">
        <v>21</v>
      </c>
      <c r="D13" t="s">
        <v>22</v>
      </c>
      <c r="H13">
        <f>H11 - SUM(H4:H7)</f>
        <v>-2528920</v>
      </c>
      <c r="I13">
        <f t="shared" ref="I13:O13" si="6">I11-SUM(I4:I7)</f>
        <v>-466620</v>
      </c>
      <c r="J13">
        <f t="shared" si="6"/>
        <v>-483240</v>
      </c>
      <c r="K13">
        <f t="shared" si="6"/>
        <v>-48240</v>
      </c>
      <c r="L13">
        <f t="shared" si="6"/>
        <v>386760</v>
      </c>
      <c r="M13">
        <f t="shared" si="6"/>
        <v>821760</v>
      </c>
      <c r="N13">
        <f t="shared" si="6"/>
        <v>1256760</v>
      </c>
      <c r="O13">
        <f t="shared" si="6"/>
        <v>1691760</v>
      </c>
      <c r="P13">
        <f t="shared" ref="P13:R13" si="7">P11-SUM(P4:P7)</f>
        <v>2126760</v>
      </c>
      <c r="Q13">
        <f t="shared" si="7"/>
        <v>2561760</v>
      </c>
      <c r="R13">
        <f t="shared" si="7"/>
        <v>2996760</v>
      </c>
      <c r="AA13" s="17" t="s">
        <v>18</v>
      </c>
      <c r="AB13" s="16" t="s">
        <v>42</v>
      </c>
      <c r="AC13" s="18">
        <f>$K$11</f>
        <v>1350000</v>
      </c>
      <c r="AD13" s="17" t="s">
        <v>18</v>
      </c>
      <c r="AE13" s="16" t="s">
        <v>42</v>
      </c>
      <c r="AF13" s="18">
        <f>$L$11</f>
        <v>1800000</v>
      </c>
      <c r="AG13" s="17" t="s">
        <v>18</v>
      </c>
      <c r="AH13" s="16" t="s">
        <v>42</v>
      </c>
      <c r="AI13" s="18">
        <f>$M$11</f>
        <v>2250000</v>
      </c>
    </row>
    <row r="14" spans="2:35" x14ac:dyDescent="0.2">
      <c r="AA14" s="17" t="s">
        <v>17</v>
      </c>
      <c r="AB14" s="16" t="s">
        <v>41</v>
      </c>
      <c r="AC14" s="18">
        <f>$K$5 + $K$6</f>
        <v>1353240</v>
      </c>
      <c r="AD14" s="17" t="s">
        <v>17</v>
      </c>
      <c r="AE14" s="16" t="s">
        <v>41</v>
      </c>
      <c r="AF14" s="18">
        <f>$L$5 + $L$6</f>
        <v>1353240</v>
      </c>
      <c r="AG14" s="17" t="s">
        <v>17</v>
      </c>
      <c r="AH14" s="16" t="s">
        <v>41</v>
      </c>
      <c r="AI14" s="18">
        <f>$M$5 + $M$6</f>
        <v>1353240</v>
      </c>
    </row>
    <row r="15" spans="2:35" x14ac:dyDescent="0.2">
      <c r="C15" t="s">
        <v>19</v>
      </c>
      <c r="H15">
        <f>H13</f>
        <v>-2528920</v>
      </c>
      <c r="I15">
        <f t="shared" ref="I15:O15" si="8">H15+I13</f>
        <v>-2995540</v>
      </c>
      <c r="J15">
        <f t="shared" si="8"/>
        <v>-3478780</v>
      </c>
      <c r="K15">
        <f t="shared" si="8"/>
        <v>-3527020</v>
      </c>
      <c r="L15">
        <f t="shared" si="8"/>
        <v>-3140260</v>
      </c>
      <c r="M15">
        <f t="shared" si="8"/>
        <v>-2318500</v>
      </c>
      <c r="N15">
        <f t="shared" si="8"/>
        <v>-1061740</v>
      </c>
      <c r="O15">
        <f t="shared" si="8"/>
        <v>630020</v>
      </c>
      <c r="P15">
        <f t="shared" ref="P15:Q15" si="9">O15+P13</f>
        <v>2756780</v>
      </c>
      <c r="Q15">
        <f t="shared" si="9"/>
        <v>5318540</v>
      </c>
      <c r="R15">
        <f>Q15+R13</f>
        <v>8315300</v>
      </c>
      <c r="AA15" s="17"/>
      <c r="AB15" s="16" t="s">
        <v>12</v>
      </c>
      <c r="AC15" s="18">
        <f>$K$7</f>
        <v>45000</v>
      </c>
      <c r="AD15" s="17"/>
      <c r="AE15" s="16" t="s">
        <v>12</v>
      </c>
      <c r="AF15" s="18">
        <f>$L$7</f>
        <v>60000</v>
      </c>
      <c r="AG15" s="17"/>
      <c r="AH15" s="16" t="s">
        <v>12</v>
      </c>
      <c r="AI15" s="18">
        <f>$M$7</f>
        <v>75000</v>
      </c>
    </row>
    <row r="16" spans="2:35" x14ac:dyDescent="0.2">
      <c r="AA16" s="17"/>
      <c r="AB16" s="16"/>
      <c r="AC16" s="18"/>
      <c r="AD16" s="17"/>
      <c r="AE16" s="16"/>
      <c r="AF16" s="18"/>
      <c r="AG16" s="17"/>
      <c r="AH16" s="16"/>
      <c r="AI16" s="18"/>
    </row>
    <row r="17" spans="9:35" x14ac:dyDescent="0.2">
      <c r="AA17" s="17" t="s">
        <v>21</v>
      </c>
      <c r="AB17" s="16"/>
      <c r="AC17" s="18">
        <f>$K$13</f>
        <v>-48240</v>
      </c>
      <c r="AD17" s="17" t="s">
        <v>21</v>
      </c>
      <c r="AE17" s="16"/>
      <c r="AF17" s="18">
        <f>$L$13</f>
        <v>386760</v>
      </c>
      <c r="AG17" s="17" t="s">
        <v>21</v>
      </c>
      <c r="AH17" s="16"/>
      <c r="AI17" s="18">
        <f>$M$13</f>
        <v>821760</v>
      </c>
    </row>
    <row r="18" spans="9:35" ht="17" thickBot="1" x14ac:dyDescent="0.25">
      <c r="AA18" s="19" t="s">
        <v>43</v>
      </c>
      <c r="AB18" s="20"/>
      <c r="AC18" s="21">
        <f>$K$15</f>
        <v>-3527020</v>
      </c>
      <c r="AD18" s="19" t="s">
        <v>43</v>
      </c>
      <c r="AE18" s="20"/>
      <c r="AF18" s="21">
        <f>$L$15</f>
        <v>-3140260</v>
      </c>
      <c r="AG18" s="19" t="s">
        <v>43</v>
      </c>
      <c r="AH18" s="20"/>
      <c r="AI18" s="21">
        <f>$M$15</f>
        <v>-2318500</v>
      </c>
    </row>
    <row r="19" spans="9:35" ht="17" thickBot="1" x14ac:dyDescent="0.25">
      <c r="I19">
        <f>H3</f>
        <v>0.5</v>
      </c>
      <c r="J19">
        <f>H15/1000000</f>
        <v>-2.5289199999999998</v>
      </c>
    </row>
    <row r="20" spans="9:35" ht="21" x14ac:dyDescent="0.25">
      <c r="I20">
        <f>I3</f>
        <v>1</v>
      </c>
      <c r="J20">
        <f>I15/1000000</f>
        <v>-2.9955400000000001</v>
      </c>
      <c r="AA20" s="22" t="s">
        <v>50</v>
      </c>
      <c r="AB20" s="23"/>
      <c r="AC20" s="24"/>
      <c r="AD20" s="22" t="s">
        <v>51</v>
      </c>
      <c r="AE20" s="23"/>
      <c r="AF20" s="24"/>
    </row>
    <row r="21" spans="9:35" x14ac:dyDescent="0.2">
      <c r="I21">
        <f>J3</f>
        <v>2</v>
      </c>
      <c r="J21">
        <f>J15/1000000</f>
        <v>-3.47878</v>
      </c>
      <c r="AA21" s="13" t="s">
        <v>44</v>
      </c>
      <c r="AB21" s="14" t="s">
        <v>6</v>
      </c>
      <c r="AC21" s="15" t="s">
        <v>40</v>
      </c>
      <c r="AD21" s="13" t="s">
        <v>44</v>
      </c>
      <c r="AE21" s="14" t="s">
        <v>6</v>
      </c>
      <c r="AF21" s="15" t="s">
        <v>40</v>
      </c>
    </row>
    <row r="22" spans="9:35" x14ac:dyDescent="0.2">
      <c r="I22">
        <f>K3</f>
        <v>3</v>
      </c>
      <c r="J22">
        <f>K15/1000000</f>
        <v>-3.5270199999999998</v>
      </c>
      <c r="AA22" s="17" t="s">
        <v>18</v>
      </c>
      <c r="AB22" s="16" t="s">
        <v>42</v>
      </c>
      <c r="AC22" s="18">
        <f>$N$11</f>
        <v>2700000</v>
      </c>
      <c r="AD22" s="17" t="s">
        <v>18</v>
      </c>
      <c r="AE22" s="16" t="s">
        <v>42</v>
      </c>
      <c r="AF22" s="18">
        <f>$O$11</f>
        <v>3150000</v>
      </c>
    </row>
    <row r="23" spans="9:35" x14ac:dyDescent="0.2">
      <c r="I23">
        <f>L3</f>
        <v>4</v>
      </c>
      <c r="J23">
        <f>L15/1000000</f>
        <v>-3.1402600000000001</v>
      </c>
      <c r="AA23" s="17" t="s">
        <v>17</v>
      </c>
      <c r="AB23" s="16" t="s">
        <v>41</v>
      </c>
      <c r="AC23" s="18">
        <f>$N$5 + $N$6</f>
        <v>1353240</v>
      </c>
      <c r="AD23" s="17" t="s">
        <v>17</v>
      </c>
      <c r="AE23" s="16" t="s">
        <v>41</v>
      </c>
      <c r="AF23" s="18">
        <f>$O$5 + $O$6</f>
        <v>1353240</v>
      </c>
    </row>
    <row r="24" spans="9:35" x14ac:dyDescent="0.2">
      <c r="I24">
        <f>M3</f>
        <v>5</v>
      </c>
      <c r="J24">
        <f>M15/1000000</f>
        <v>-2.3184999999999998</v>
      </c>
      <c r="AA24" s="17"/>
      <c r="AB24" s="16" t="s">
        <v>12</v>
      </c>
      <c r="AC24" s="18">
        <f>$N$7</f>
        <v>90000</v>
      </c>
      <c r="AD24" s="17"/>
      <c r="AE24" s="16" t="s">
        <v>12</v>
      </c>
      <c r="AF24" s="18">
        <f>$O$7</f>
        <v>105000</v>
      </c>
    </row>
    <row r="25" spans="9:35" x14ac:dyDescent="0.2">
      <c r="I25">
        <f>N3</f>
        <v>6</v>
      </c>
      <c r="J25">
        <f>N15/1000000</f>
        <v>-1.0617399999999999</v>
      </c>
      <c r="AA25" s="17"/>
      <c r="AB25" s="16"/>
      <c r="AC25" s="18"/>
      <c r="AD25" s="17"/>
      <c r="AE25" s="16"/>
      <c r="AF25" s="18"/>
    </row>
    <row r="26" spans="9:35" x14ac:dyDescent="0.2">
      <c r="I26">
        <f>O3</f>
        <v>7</v>
      </c>
      <c r="J26">
        <f>O15/1000000</f>
        <v>0.63002000000000002</v>
      </c>
      <c r="AA26" s="17" t="s">
        <v>21</v>
      </c>
      <c r="AB26" s="16"/>
      <c r="AC26" s="18">
        <f>$N$13</f>
        <v>1256760</v>
      </c>
      <c r="AD26" s="17" t="s">
        <v>21</v>
      </c>
      <c r="AE26" s="16"/>
      <c r="AF26" s="18">
        <f>$O$13</f>
        <v>1691760</v>
      </c>
    </row>
    <row r="27" spans="9:35" ht="17" thickBot="1" x14ac:dyDescent="0.25">
      <c r="I27">
        <f>P3</f>
        <v>8</v>
      </c>
      <c r="J27">
        <f>P15/1000000</f>
        <v>2.75678</v>
      </c>
      <c r="AA27" s="19" t="s">
        <v>43</v>
      </c>
      <c r="AB27" s="20"/>
      <c r="AC27" s="21">
        <f>$N$15</f>
        <v>-1061740</v>
      </c>
      <c r="AD27" s="19" t="s">
        <v>43</v>
      </c>
      <c r="AE27" s="20"/>
      <c r="AF27" s="21">
        <f>$O$15</f>
        <v>630020</v>
      </c>
    </row>
    <row r="28" spans="9:35" x14ac:dyDescent="0.2">
      <c r="I28">
        <f>9</f>
        <v>9</v>
      </c>
      <c r="J28">
        <f>Q15/1000000</f>
        <v>5.3185399999999996</v>
      </c>
    </row>
    <row r="29" spans="9:35" x14ac:dyDescent="0.2">
      <c r="I29">
        <f>10</f>
        <v>10</v>
      </c>
      <c r="J29">
        <f>R15/1000000</f>
        <v>8.3153000000000006</v>
      </c>
    </row>
    <row r="36" spans="2:5" ht="17" thickBot="1" x14ac:dyDescent="0.25"/>
    <row r="37" spans="2:5" x14ac:dyDescent="0.2">
      <c r="B37" s="5" t="s">
        <v>0</v>
      </c>
      <c r="C37" s="6" t="s">
        <v>7</v>
      </c>
      <c r="D37" s="7" t="s">
        <v>33</v>
      </c>
      <c r="E37" s="2"/>
    </row>
    <row r="38" spans="2:5" x14ac:dyDescent="0.2">
      <c r="B38" s="8" t="s">
        <v>1</v>
      </c>
      <c r="C38" s="4" t="s">
        <v>34</v>
      </c>
      <c r="D38" s="9">
        <v>2221560</v>
      </c>
      <c r="E38" s="3"/>
    </row>
    <row r="39" spans="2:5" x14ac:dyDescent="0.2">
      <c r="B39" s="8" t="s">
        <v>2</v>
      </c>
      <c r="C39" s="4" t="s">
        <v>35</v>
      </c>
      <c r="D39" s="9">
        <v>612720</v>
      </c>
      <c r="E39" s="3"/>
    </row>
    <row r="40" spans="2:5" x14ac:dyDescent="0.2">
      <c r="B40" s="8"/>
      <c r="C40" s="4" t="s">
        <v>36</v>
      </c>
      <c r="D40" s="9">
        <v>740520</v>
      </c>
      <c r="E40" s="3"/>
    </row>
    <row r="41" spans="2:5" x14ac:dyDescent="0.2">
      <c r="B41" s="8" t="s">
        <v>3</v>
      </c>
      <c r="C41" s="4" t="s">
        <v>37</v>
      </c>
      <c r="D41" s="9">
        <v>1000</v>
      </c>
      <c r="E41" s="3"/>
    </row>
    <row r="42" spans="2:5" ht="17" thickBot="1" x14ac:dyDescent="0.25">
      <c r="B42" s="10" t="s">
        <v>13</v>
      </c>
      <c r="C42" s="11" t="s">
        <v>38</v>
      </c>
      <c r="D42" s="12">
        <v>30000</v>
      </c>
      <c r="E42" s="3"/>
    </row>
    <row r="43" spans="2:5" x14ac:dyDescent="0.2">
      <c r="B43" s="3"/>
      <c r="E43" s="3"/>
    </row>
    <row r="50" spans="3:3" x14ac:dyDescent="0.2">
      <c r="C50" s="2" t="s">
        <v>6</v>
      </c>
    </row>
    <row r="51" spans="3:3" x14ac:dyDescent="0.2">
      <c r="C51" s="3" t="s">
        <v>5</v>
      </c>
    </row>
    <row r="52" spans="3:3" x14ac:dyDescent="0.2">
      <c r="C52" s="3" t="s">
        <v>31</v>
      </c>
    </row>
    <row r="53" spans="3:3" x14ac:dyDescent="0.2">
      <c r="C53" s="3" t="s">
        <v>10</v>
      </c>
    </row>
    <row r="54" spans="3:3" x14ac:dyDescent="0.2">
      <c r="C54" s="3" t="s">
        <v>12</v>
      </c>
    </row>
    <row r="55" spans="3:3" x14ac:dyDescent="0.2">
      <c r="C55" s="3" t="s">
        <v>24</v>
      </c>
    </row>
    <row r="56" spans="3:3" x14ac:dyDescent="0.2">
      <c r="C56" s="3" t="s">
        <v>14</v>
      </c>
    </row>
  </sheetData>
  <mergeCells count="3">
    <mergeCell ref="AA2:AC2"/>
    <mergeCell ref="AD2:AF2"/>
    <mergeCell ref="AG2:AI2"/>
  </mergeCells>
  <phoneticPr fontId="5" type="noConversion"/>
  <pageMargins left="0.25" right="0.25" top="0.75" bottom="0.75" header="0.3" footer="0.3"/>
  <pageSetup paperSize="9" scale="81" orientation="landscape" horizontalDpi="0" verticalDpi="0"/>
  <drawing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2022-04-04T19:15:53Z</cp:lastPrinted>
  <dcterms:created xsi:type="dcterms:W3CDTF">2022-04-04T06:54:58Z</dcterms:created>
  <dcterms:modified xsi:type="dcterms:W3CDTF">2022-04-08T08:08:38Z</dcterms:modified>
</cp:coreProperties>
</file>